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urchase Closing Cost Worksheet" sheetId="1" r:id="rId1"/>
  </sheets>
  <definedNames>
    <definedName name="_xlnm.Print_Area" localSheetId="0">'Purchase Closing Cost Worksheet'!$A$1:$I$60</definedName>
  </definedNames>
  <calcPr fullCalcOnLoad="1"/>
</workbook>
</file>

<file path=xl/comments1.xml><?xml version="1.0" encoding="utf-8"?>
<comments xmlns="http://schemas.openxmlformats.org/spreadsheetml/2006/main">
  <authors>
    <author>Jerry Jelincic</author>
  </authors>
  <commentList>
    <comment ref="B5" authorId="0">
      <text>
        <r>
          <rPr>
            <sz val="8"/>
            <rFont val="Tahoma"/>
            <family val="2"/>
          </rPr>
          <t>Enter client's name and phone number for reference on printout.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Enter sales price from contract.
</t>
        </r>
        <r>
          <rPr>
            <sz val="8"/>
            <rFont val="Tahoma"/>
            <family val="2"/>
          </rPr>
          <t>This is required to calculate Doc Stamps on Deed.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Enter amount to be financed.
</t>
        </r>
        <r>
          <rPr>
            <sz val="8"/>
            <rFont val="Tahoma"/>
            <family val="2"/>
          </rPr>
          <t>This is required to calculate Doc stamps on Note and Mortgage</t>
        </r>
      </text>
    </comment>
    <comment ref="I10" authorId="0">
      <text>
        <r>
          <rPr>
            <sz val="8"/>
            <rFont val="Tahoma"/>
            <family val="2"/>
          </rPr>
          <t>Title services and lender's title insurance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2"/>
          </rPr>
          <t>Owner's title insurance</t>
        </r>
        <r>
          <rPr>
            <sz val="8"/>
            <rFont val="Tahoma"/>
            <family val="0"/>
          </rPr>
          <t xml:space="preserve">
</t>
        </r>
      </text>
    </comment>
    <comment ref="I37" authorId="0">
      <text>
        <r>
          <rPr>
            <sz val="8"/>
            <rFont val="Tahoma"/>
            <family val="2"/>
          </rPr>
          <t>Transfer Taxes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sz val="8"/>
            <rFont val="Tahoma"/>
            <family val="2"/>
          </rPr>
          <t xml:space="preserve">Government recording charges
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sz val="8"/>
            <rFont val="Tahoma"/>
            <family val="2"/>
          </rPr>
          <t>Required services that you can shop for - If one or more of the third party services is rendered by a lender's prefered provider, those fees would be disclosed on GFE #3 and appear on the HUD in the 800 section "Items Payable in Connection with Loan.</t>
        </r>
        <r>
          <rPr>
            <sz val="8"/>
            <rFont val="Tahoma"/>
            <family val="0"/>
          </rPr>
          <t xml:space="preserve">
</t>
        </r>
      </text>
    </comment>
    <comment ref="I49" authorId="0">
      <text>
        <r>
          <rPr>
            <sz val="8"/>
            <rFont val="Tahoma"/>
            <family val="2"/>
          </rPr>
          <t>Our origination charge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<sst xmlns="http://schemas.openxmlformats.org/spreadsheetml/2006/main" count="81" uniqueCount="68">
  <si>
    <t>100,000 - 1 million $5.00 per $1000</t>
  </si>
  <si>
    <t>1-5 Million 2.50 per $1000</t>
  </si>
  <si>
    <t>5-10 million 2.25 per $1000</t>
  </si>
  <si>
    <t>Over 10 million 2.00 per $1000</t>
  </si>
  <si>
    <t>Sale Price:</t>
  </si>
  <si>
    <t>Loan Amount:</t>
  </si>
  <si>
    <t>ALTA 4.1 Condo ($25)</t>
  </si>
  <si>
    <t>ALTA 6.0 Negotiable Rate Mortgage ($25)</t>
  </si>
  <si>
    <t>ALTA 6.1 Variable Rate Mortgage ($25)</t>
  </si>
  <si>
    <t>ALTA 5.1 PUD ($25)</t>
  </si>
  <si>
    <t>ALTA 7.0 Manufactured Housing ($25)</t>
  </si>
  <si>
    <t>ALTA 8.1 Environmental Protection Liens ($25)</t>
  </si>
  <si>
    <t>Navigational Servitude (10% of insurance rate)</t>
  </si>
  <si>
    <t>Insurance Rate:</t>
  </si>
  <si>
    <t>Insurance Endorsements</t>
  </si>
  <si>
    <t>0-100,000 5.75 per $1000 (min $100)</t>
  </si>
  <si>
    <t>x</t>
  </si>
  <si>
    <t>Total Estimate Closing Cost</t>
  </si>
  <si>
    <t>Pest Inspection</t>
  </si>
  <si>
    <t>Roof Inspection</t>
  </si>
  <si>
    <t>Third Party Fees</t>
  </si>
  <si>
    <t>Recording Fees</t>
  </si>
  <si>
    <t>Total Insurance Premiums</t>
  </si>
  <si>
    <t>Doc Stamps and Intangible Tax</t>
  </si>
  <si>
    <t>ALTA 6.2 Negative Amortization Mortgage ($25)</t>
  </si>
  <si>
    <t>Loan Origination Fee</t>
  </si>
  <si>
    <t>Deed                                                                   Pages:</t>
  </si>
  <si>
    <t>Mortgage                                                            Pages:</t>
  </si>
  <si>
    <t>Affidavits @ 18.50 ea                                       Qty:</t>
  </si>
  <si>
    <t>Name:</t>
  </si>
  <si>
    <t>Summary:</t>
  </si>
  <si>
    <t>1)</t>
  </si>
  <si>
    <t>2)</t>
  </si>
  <si>
    <t>3)</t>
  </si>
  <si>
    <t>4)</t>
  </si>
  <si>
    <t>5)</t>
  </si>
  <si>
    <t>Closing Fees</t>
  </si>
  <si>
    <t>Buyer's Cost</t>
  </si>
  <si>
    <t>Seller's Cost</t>
  </si>
  <si>
    <t>ESTIMATE
Purchase</t>
  </si>
  <si>
    <t>Seller's Documentation</t>
  </si>
  <si>
    <t>Settlement Fee and Title Examination &amp; Docs</t>
  </si>
  <si>
    <t>Estoppel Fee ($75-$300) (Condo or H.O.A.)</t>
  </si>
  <si>
    <r>
      <t xml:space="preserve">State Doc Stamps / Tax               </t>
    </r>
    <r>
      <rPr>
        <sz val="8"/>
        <rFont val="Arial"/>
        <family val="2"/>
      </rPr>
      <t xml:space="preserve"> New Construction:</t>
    </r>
  </si>
  <si>
    <t>HUD-1
Line</t>
  </si>
  <si>
    <t>Enter Name and Phone Number Here</t>
  </si>
  <si>
    <t>OP = Owners Policy</t>
  </si>
  <si>
    <t>MP = Mortgage Policy</t>
  </si>
  <si>
    <t>Simultaneous Policy (i.e.. Owner &amp; Mortgage policies)</t>
  </si>
  <si>
    <t>Florida Form 9.1 (10% of insurance rate) Vacant (OP)</t>
  </si>
  <si>
    <t>Florida Form 9.2 (10% of insurance rate) Improved (OP)</t>
  </si>
  <si>
    <t>Florida Form 9 (10% of insurance rate) ( MP)</t>
  </si>
  <si>
    <t>* Charges That Can Change
Unless Selected by Lender</t>
  </si>
  <si>
    <t>GFE #4 / 1101</t>
  </si>
  <si>
    <t>GFE #5 / 1103</t>
  </si>
  <si>
    <t>GFE #8 / 1203</t>
  </si>
  <si>
    <t>GFE #1 / 801</t>
  </si>
  <si>
    <t>GFE #6 / 1001*</t>
  </si>
  <si>
    <t>GFE #7 / 1201</t>
  </si>
  <si>
    <t>New 2010
GFE / HUD</t>
  </si>
  <si>
    <t>Survey (no survey required for condo)</t>
  </si>
  <si>
    <t>Title Service and
Lender's Title Ins.</t>
  </si>
  <si>
    <t>Owner's Title Ins.</t>
  </si>
  <si>
    <t>Transfer Taxes</t>
  </si>
  <si>
    <t>Gov't Recording Fees</t>
  </si>
  <si>
    <t>Origination Fee</t>
  </si>
  <si>
    <t xml:space="preserve">     Settlement Fee</t>
  </si>
  <si>
    <t>14750 NW 77th Court  ·  Suite 300  ·  Miami Lakes, Florida 33016
Tel:(305) 722-1880  ·  Fax:(305) 722-1884
www.FullServiceTitle.com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</si>
</sst>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* #,##0.0_-;\-* #,##0.0_-;_-* &quot;-&quot;??_-;_-@_-"/>
    <numFmt numFmtId="175" formatCode="_-* #,##0_-;\-* #,##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1" fontId="0" fillId="0" borderId="0" xfId="42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42" applyFont="1" applyAlignment="1">
      <alignment horizontal="center"/>
    </xf>
    <xf numFmtId="0" fontId="2" fillId="0" borderId="0" xfId="0" applyFont="1" applyAlignment="1">
      <alignment horizontal="right"/>
    </xf>
    <xf numFmtId="171" fontId="3" fillId="0" borderId="10" xfId="42" applyFont="1" applyBorder="1" applyAlignment="1" applyProtection="1">
      <alignment/>
      <protection locked="0"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 vertical="top"/>
    </xf>
    <xf numFmtId="171" fontId="3" fillId="0" borderId="0" xfId="42" applyFont="1" applyAlignment="1" applyProtection="1">
      <alignment/>
      <protection hidden="1"/>
    </xf>
    <xf numFmtId="171" fontId="3" fillId="0" borderId="11" xfId="42" applyFont="1" applyBorder="1" applyAlignment="1" applyProtection="1">
      <alignment/>
      <protection hidden="1"/>
    </xf>
    <xf numFmtId="171" fontId="2" fillId="0" borderId="0" xfId="42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71" fontId="3" fillId="0" borderId="12" xfId="42" applyFont="1" applyBorder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  <xf numFmtId="171" fontId="3" fillId="0" borderId="0" xfId="0" applyNumberFormat="1" applyFont="1" applyBorder="1" applyAlignment="1" applyProtection="1">
      <alignment/>
      <protection hidden="1"/>
    </xf>
    <xf numFmtId="171" fontId="2" fillId="0" borderId="0" xfId="0" applyNumberFormat="1" applyFont="1" applyAlignment="1" applyProtection="1">
      <alignment/>
      <protection hidden="1"/>
    </xf>
    <xf numFmtId="171" fontId="3" fillId="0" borderId="0" xfId="42" applyFont="1" applyBorder="1" applyAlignment="1" applyProtection="1">
      <alignment/>
      <protection hidden="1"/>
    </xf>
    <xf numFmtId="0" fontId="4" fillId="0" borderId="0" xfId="0" applyFont="1" applyAlignment="1">
      <alignment horizontal="centerContinuous" wrapText="1"/>
    </xf>
    <xf numFmtId="2" fontId="3" fillId="0" borderId="0" xfId="0" applyNumberFormat="1" applyFont="1" applyBorder="1" applyAlignment="1" applyProtection="1">
      <alignment/>
      <protection hidden="1"/>
    </xf>
    <xf numFmtId="14" fontId="0" fillId="0" borderId="0" xfId="0" applyNumberFormat="1" applyAlignment="1">
      <alignment horizontal="center" vertical="top" wrapText="1"/>
    </xf>
    <xf numFmtId="171" fontId="3" fillId="0" borderId="11" xfId="42" applyFont="1" applyBorder="1" applyAlignment="1">
      <alignment/>
    </xf>
    <xf numFmtId="171" fontId="2" fillId="0" borderId="0" xfId="42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71" fontId="3" fillId="0" borderId="0" xfId="42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Continuous" vertical="center"/>
      <protection hidden="1"/>
    </xf>
    <xf numFmtId="171" fontId="3" fillId="0" borderId="0" xfId="42" applyFont="1" applyAlignment="1" applyProtection="1">
      <alignment horizontal="right"/>
      <protection hidden="1"/>
    </xf>
    <xf numFmtId="171" fontId="3" fillId="0" borderId="0" xfId="42" applyFont="1" applyBorder="1" applyAlignment="1" applyProtection="1">
      <alignment/>
      <protection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3" fillId="0" borderId="11" xfId="0" applyFont="1" applyBorder="1" applyAlignment="1">
      <alignment horizontal="right"/>
    </xf>
    <xf numFmtId="170" fontId="2" fillId="0" borderId="14" xfId="44" applyFont="1" applyBorder="1" applyAlignment="1">
      <alignment/>
    </xf>
    <xf numFmtId="0" fontId="3" fillId="0" borderId="0" xfId="0" applyFont="1" applyBorder="1" applyAlignment="1">
      <alignment horizontal="center"/>
    </xf>
    <xf numFmtId="170" fontId="3" fillId="0" borderId="13" xfId="44" applyFont="1" applyBorder="1" applyAlignment="1">
      <alignment horizontal="center"/>
    </xf>
    <xf numFmtId="171" fontId="3" fillId="0" borderId="11" xfId="42" applyFont="1" applyBorder="1" applyAlignment="1">
      <alignment horizontal="right"/>
    </xf>
    <xf numFmtId="0" fontId="3" fillId="0" borderId="0" xfId="0" applyFont="1" applyBorder="1" applyAlignment="1">
      <alignment/>
    </xf>
    <xf numFmtId="171" fontId="0" fillId="0" borderId="0" xfId="42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171" fontId="3" fillId="0" borderId="0" xfId="42" applyFont="1" applyBorder="1" applyAlignment="1" applyProtection="1">
      <alignment horizontal="center"/>
      <protection hidden="1"/>
    </xf>
    <xf numFmtId="171" fontId="3" fillId="0" borderId="10" xfId="42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171" fontId="3" fillId="0" borderId="0" xfId="42" applyFont="1" applyAlignment="1" applyProtection="1">
      <alignment horizontal="center"/>
      <protection hidden="1"/>
    </xf>
    <xf numFmtId="171" fontId="3" fillId="0" borderId="15" xfId="42" applyFont="1" applyBorder="1" applyAlignment="1" applyProtection="1">
      <alignment horizontal="right"/>
      <protection hidden="1"/>
    </xf>
    <xf numFmtId="171" fontId="2" fillId="0" borderId="0" xfId="42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49" fontId="3" fillId="0" borderId="10" xfId="42" applyNumberFormat="1" applyFont="1" applyBorder="1" applyAlignment="1" applyProtection="1">
      <alignment horizontal="center"/>
      <protection hidden="1" locked="0"/>
    </xf>
    <xf numFmtId="49" fontId="3" fillId="0" borderId="10" xfId="42" applyNumberFormat="1" applyFont="1" applyBorder="1" applyAlignment="1" applyProtection="1">
      <alignment horizontal="center"/>
      <protection hidden="1"/>
    </xf>
    <xf numFmtId="171" fontId="3" fillId="0" borderId="10" xfId="42" applyFont="1" applyBorder="1" applyAlignment="1" applyProtection="1">
      <alignment horizontal="center"/>
      <protection hidden="1" locked="0"/>
    </xf>
    <xf numFmtId="175" fontId="3" fillId="0" borderId="10" xfId="42" applyNumberFormat="1" applyFont="1" applyBorder="1" applyAlignment="1" applyProtection="1">
      <alignment horizontal="center"/>
      <protection hidden="1" locked="0"/>
    </xf>
    <xf numFmtId="175" fontId="3" fillId="0" borderId="0" xfId="42" applyNumberFormat="1" applyFont="1" applyBorder="1" applyAlignment="1" applyProtection="1">
      <alignment horizontal="center"/>
      <protection hidden="1"/>
    </xf>
    <xf numFmtId="49" fontId="3" fillId="0" borderId="0" xfId="42" applyNumberFormat="1" applyFont="1" applyBorder="1" applyAlignment="1" applyProtection="1">
      <alignment horizontal="center"/>
      <protection hidden="1"/>
    </xf>
    <xf numFmtId="171" fontId="0" fillId="0" borderId="0" xfId="42" applyFont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 locked="0"/>
    </xf>
    <xf numFmtId="0" fontId="9" fillId="0" borderId="0" xfId="0" applyFont="1" applyAlignment="1" applyProtection="1">
      <alignment/>
      <protection hidden="1"/>
    </xf>
    <xf numFmtId="175" fontId="3" fillId="0" borderId="10" xfId="42" applyNumberFormat="1" applyFont="1" applyBorder="1" applyAlignment="1" applyProtection="1">
      <alignment/>
      <protection hidden="1" locked="0"/>
    </xf>
    <xf numFmtId="175" fontId="3" fillId="0" borderId="10" xfId="42" applyNumberFormat="1" applyFont="1" applyBorder="1" applyAlignment="1" applyProtection="1">
      <alignment horizontal="right"/>
      <protection hidden="1" locked="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170" fontId="10" fillId="0" borderId="0" xfId="44" applyFont="1" applyBorder="1" applyAlignment="1">
      <alignment horizontal="center" vertical="top"/>
    </xf>
    <xf numFmtId="171" fontId="3" fillId="0" borderId="0" xfId="42" applyFont="1" applyBorder="1" applyAlignment="1" applyProtection="1">
      <alignment horizontal="right"/>
      <protection hidden="1"/>
    </xf>
    <xf numFmtId="0" fontId="3" fillId="0" borderId="0" xfId="0" applyFont="1" applyBorder="1" applyAlignment="1">
      <alignment horizontal="right"/>
    </xf>
    <xf numFmtId="171" fontId="3" fillId="0" borderId="0" xfId="42" applyFont="1" applyBorder="1" applyAlignment="1">
      <alignment horizontal="right"/>
    </xf>
    <xf numFmtId="171" fontId="3" fillId="0" borderId="10" xfId="42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0</xdr:row>
      <xdr:rowOff>0</xdr:rowOff>
    </xdr:from>
    <xdr:to>
      <xdr:col>3</xdr:col>
      <xdr:colOff>590550</xdr:colOff>
      <xdr:row>1</xdr:row>
      <xdr:rowOff>409575</xdr:rowOff>
    </xdr:to>
    <xdr:pic>
      <xdr:nvPicPr>
        <xdr:cNvPr id="1" name="Picture 1" descr="C:\Documents and Settings\Jerry Jelincic\My Documents\My Pictures\fullservi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28125" style="0" customWidth="1"/>
    <col min="2" max="2" width="39.00390625" style="0" customWidth="1"/>
    <col min="3" max="3" width="5.28125" style="3" customWidth="1"/>
    <col min="4" max="4" width="11.7109375" style="0" customWidth="1"/>
    <col min="5" max="5" width="1.7109375" style="29" customWidth="1"/>
    <col min="6" max="6" width="11.7109375" style="0" customWidth="1"/>
    <col min="7" max="7" width="1.7109375" style="0" customWidth="1"/>
    <col min="8" max="8" width="5.7109375" style="25" customWidth="1"/>
    <col min="9" max="9" width="11.7109375" style="6" customWidth="1"/>
  </cols>
  <sheetData>
    <row r="1" spans="6:9" ht="16.5" customHeight="1">
      <c r="F1" s="9"/>
      <c r="G1" s="9"/>
      <c r="H1" s="75">
        <f ca="1">TODAY()</f>
        <v>42331</v>
      </c>
      <c r="I1" s="76"/>
    </row>
    <row r="2" spans="6:9" ht="36.75" customHeight="1">
      <c r="F2" s="22"/>
      <c r="G2" s="22"/>
      <c r="I2" s="26" t="s">
        <v>39</v>
      </c>
    </row>
    <row r="3" spans="1:9" ht="37.5" customHeight="1">
      <c r="A3" s="20"/>
      <c r="B3" s="39" t="s">
        <v>67</v>
      </c>
      <c r="C3" s="1"/>
      <c r="D3" s="2"/>
      <c r="E3" s="30"/>
      <c r="F3" s="2"/>
      <c r="G3" s="2"/>
      <c r="H3" s="38" t="s">
        <v>44</v>
      </c>
      <c r="I3" s="38" t="s">
        <v>59</v>
      </c>
    </row>
    <row r="4" spans="1:9" ht="9" customHeight="1">
      <c r="A4" s="20"/>
      <c r="B4" s="39"/>
      <c r="C4" s="1"/>
      <c r="D4" s="2"/>
      <c r="E4" s="30"/>
      <c r="F4" s="2"/>
      <c r="G4" s="2"/>
      <c r="H4" s="38"/>
      <c r="I4" s="38"/>
    </row>
    <row r="5" spans="1:9" ht="12.75" customHeight="1">
      <c r="A5" s="8" t="s">
        <v>29</v>
      </c>
      <c r="B5" s="62" t="s">
        <v>45</v>
      </c>
      <c r="C5" s="46"/>
      <c r="D5" s="30"/>
      <c r="E5" s="30"/>
      <c r="F5" s="2"/>
      <c r="G5" s="2"/>
      <c r="H5" s="27"/>
      <c r="I5" s="33"/>
    </row>
    <row r="6" spans="2:10" ht="12" customHeight="1">
      <c r="B6" s="47" t="s">
        <v>4</v>
      </c>
      <c r="C6" s="48"/>
      <c r="D6" s="49">
        <v>100000</v>
      </c>
      <c r="E6" s="19"/>
      <c r="H6" s="25">
        <v>101</v>
      </c>
      <c r="J6" s="63" t="str">
        <f>TEXT(D6,"$###,###,###.00")</f>
        <v>$100,000.00</v>
      </c>
    </row>
    <row r="7" spans="2:10" ht="12" customHeight="1">
      <c r="B7" s="47" t="s">
        <v>5</v>
      </c>
      <c r="C7" s="48"/>
      <c r="D7" s="49">
        <v>80000</v>
      </c>
      <c r="E7" s="19"/>
      <c r="H7" s="25">
        <v>202</v>
      </c>
      <c r="I7" s="45"/>
      <c r="J7" s="63" t="str">
        <f>TEXT(D7,"$###,###,###.00")</f>
        <v>$80,000.00</v>
      </c>
    </row>
    <row r="8" spans="1:9" ht="12" customHeight="1">
      <c r="A8" s="4" t="s">
        <v>31</v>
      </c>
      <c r="B8" s="50" t="s">
        <v>36</v>
      </c>
      <c r="C8" s="51"/>
      <c r="D8" s="52" t="s">
        <v>37</v>
      </c>
      <c r="E8" s="31"/>
      <c r="F8" s="40" t="s">
        <v>38</v>
      </c>
      <c r="G8" s="35"/>
      <c r="I8" s="44" t="s">
        <v>37</v>
      </c>
    </row>
    <row r="9" spans="1:9" ht="12" customHeight="1">
      <c r="A9" s="4"/>
      <c r="B9" s="13" t="str">
        <f>IF(ISBLANK(C9),"Party Paying for Title Search   -   Buyer [X]     Seller","Party Paying for Title Search   -   Buyer [  ]     Seller")</f>
        <v>Party Paying for Title Search   -   Buyer [  ]     Seller</v>
      </c>
      <c r="C9" s="72" t="s">
        <v>16</v>
      </c>
      <c r="D9" s="69"/>
      <c r="E9" s="31"/>
      <c r="F9" s="70"/>
      <c r="G9" s="35"/>
      <c r="I9" s="71"/>
    </row>
    <row r="10" spans="2:9" ht="12" customHeight="1">
      <c r="B10" s="13" t="s">
        <v>66</v>
      </c>
      <c r="C10" s="51"/>
      <c r="D10" s="12">
        <f>IF(ISBLANK(C9),595,395)</f>
        <v>395</v>
      </c>
      <c r="E10" s="10"/>
      <c r="F10" s="24">
        <f>IF(ISBLANK(C9),395,595)</f>
        <v>595</v>
      </c>
      <c r="G10" s="24"/>
      <c r="H10" s="25">
        <v>1101</v>
      </c>
      <c r="I10" s="34" t="s">
        <v>53</v>
      </c>
    </row>
    <row r="11" spans="2:9" ht="11.25" customHeight="1">
      <c r="B11" s="13"/>
      <c r="C11" s="53"/>
      <c r="D11" s="12"/>
      <c r="E11" s="12"/>
      <c r="F11" s="24"/>
      <c r="G11" s="24"/>
      <c r="I11" s="41">
        <f>D10+D19+D33-D30-D31</f>
        <v>505</v>
      </c>
    </row>
    <row r="12" spans="1:9" ht="19.5" customHeight="1">
      <c r="A12" s="4" t="s">
        <v>32</v>
      </c>
      <c r="B12" s="50" t="str">
        <f>CONCATENATE("Title Insurance Rates for ",J6)</f>
        <v>Title Insurance Rates for $100,000.00</v>
      </c>
      <c r="C12" s="51"/>
      <c r="D12" s="10"/>
      <c r="E12" s="10"/>
      <c r="F12" s="7"/>
      <c r="G12" s="7"/>
      <c r="I12" s="66" t="s">
        <v>61</v>
      </c>
    </row>
    <row r="13" spans="2:7" ht="12" customHeight="1">
      <c r="B13" s="13" t="s">
        <v>15</v>
      </c>
      <c r="C13" s="51"/>
      <c r="D13" s="10">
        <f>IF(D6&gt;0,IF(D6&lt;100000,MAX((D6/1000)*5.75,100),575),0)</f>
        <v>575</v>
      </c>
      <c r="E13" s="10"/>
      <c r="F13" s="7"/>
      <c r="G13" s="7"/>
    </row>
    <row r="14" spans="2:7" ht="12" customHeight="1">
      <c r="B14" s="13" t="s">
        <v>0</v>
      </c>
      <c r="C14" s="51"/>
      <c r="D14" s="10">
        <f>IF(D6&gt;100000,MIN((D6-100000)*0.005,4500),0)</f>
        <v>0</v>
      </c>
      <c r="E14" s="10"/>
      <c r="F14" s="7"/>
      <c r="G14" s="7"/>
    </row>
    <row r="15" spans="2:7" ht="12" customHeight="1">
      <c r="B15" s="13" t="s">
        <v>1</v>
      </c>
      <c r="C15" s="51"/>
      <c r="D15" s="10">
        <f>IF(D6&gt;1000000,MIN((D6-1000000)*0.0025,10000),0)</f>
        <v>0</v>
      </c>
      <c r="E15" s="10"/>
      <c r="F15" s="7"/>
      <c r="G15" s="7"/>
    </row>
    <row r="16" spans="2:7" ht="12" customHeight="1">
      <c r="B16" s="13" t="s">
        <v>2</v>
      </c>
      <c r="C16" s="51"/>
      <c r="D16" s="10">
        <f>IF(D6&gt;5000000,MIN((D6-5000000)*0.00225,11250),0)</f>
        <v>0</v>
      </c>
      <c r="E16" s="10"/>
      <c r="F16" s="7"/>
      <c r="G16" s="7"/>
    </row>
    <row r="17" spans="2:7" ht="12" customHeight="1">
      <c r="B17" s="13" t="s">
        <v>3</v>
      </c>
      <c r="C17" s="48"/>
      <c r="D17" s="19">
        <f>IF(D6&gt;10000000,(D6-10000000)*0.002,0)</f>
        <v>0</v>
      </c>
      <c r="E17" s="19"/>
      <c r="F17" s="7"/>
      <c r="G17" s="7"/>
    </row>
    <row r="18" spans="2:7" ht="12" customHeight="1">
      <c r="B18" s="13"/>
      <c r="C18" s="48"/>
      <c r="D18" s="19"/>
      <c r="E18" s="19"/>
      <c r="F18" s="7"/>
      <c r="G18" s="7"/>
    </row>
    <row r="19" spans="2:9" ht="12" customHeight="1">
      <c r="B19" s="54" t="s">
        <v>48</v>
      </c>
      <c r="C19" s="51"/>
      <c r="D19" s="11">
        <f>IF(D7=0,0,25)</f>
        <v>25</v>
      </c>
      <c r="E19" s="19"/>
      <c r="F19" s="7"/>
      <c r="G19" s="7"/>
      <c r="I19" s="34" t="s">
        <v>54</v>
      </c>
    </row>
    <row r="20" spans="2:9" ht="12" customHeight="1">
      <c r="B20" s="47" t="s">
        <v>13</v>
      </c>
      <c r="C20" s="51"/>
      <c r="D20" s="12">
        <f>SUM(D13:D19)</f>
        <v>600</v>
      </c>
      <c r="E20" s="12"/>
      <c r="F20" s="7"/>
      <c r="G20" s="7"/>
      <c r="H20" s="25">
        <v>1108</v>
      </c>
      <c r="I20" s="41">
        <f>D20-D19+D30+D31</f>
        <v>575</v>
      </c>
    </row>
    <row r="21" spans="2:9" ht="12" customHeight="1">
      <c r="B21" s="50" t="s">
        <v>14</v>
      </c>
      <c r="C21" s="51"/>
      <c r="D21" s="10"/>
      <c r="E21" s="13"/>
      <c r="F21" s="7"/>
      <c r="G21" s="7"/>
      <c r="I21" s="67" t="s">
        <v>62</v>
      </c>
    </row>
    <row r="22" spans="2:7" ht="12" customHeight="1">
      <c r="B22" s="13" t="s">
        <v>6</v>
      </c>
      <c r="C22" s="55"/>
      <c r="D22" s="10">
        <f>IF(ISBLANK(C22),0,25)</f>
        <v>0</v>
      </c>
      <c r="E22" s="14"/>
      <c r="F22" s="7"/>
      <c r="G22" s="7"/>
    </row>
    <row r="23" spans="2:7" ht="12" customHeight="1">
      <c r="B23" s="13" t="s">
        <v>9</v>
      </c>
      <c r="C23" s="55"/>
      <c r="D23" s="10">
        <f aca="true" t="shared" si="0" ref="D23:D28">IF(ISBLANK(C23),0,25)</f>
        <v>0</v>
      </c>
      <c r="E23" s="14"/>
      <c r="F23" s="7"/>
      <c r="G23" s="7"/>
    </row>
    <row r="24" spans="2:7" ht="12" customHeight="1">
      <c r="B24" s="13" t="s">
        <v>7</v>
      </c>
      <c r="C24" s="55"/>
      <c r="D24" s="10">
        <f t="shared" si="0"/>
        <v>0</v>
      </c>
      <c r="E24" s="14"/>
      <c r="F24" s="7"/>
      <c r="G24" s="7"/>
    </row>
    <row r="25" spans="2:7" ht="12" customHeight="1">
      <c r="B25" s="13" t="s">
        <v>8</v>
      </c>
      <c r="C25" s="55"/>
      <c r="D25" s="10">
        <f t="shared" si="0"/>
        <v>0</v>
      </c>
      <c r="E25" s="14"/>
      <c r="F25" s="7"/>
      <c r="G25" s="7"/>
    </row>
    <row r="26" spans="2:7" ht="12" customHeight="1">
      <c r="B26" s="13" t="s">
        <v>24</v>
      </c>
      <c r="C26" s="55"/>
      <c r="D26" s="10">
        <f t="shared" si="0"/>
        <v>0</v>
      </c>
      <c r="E26" s="14"/>
      <c r="F26" s="7"/>
      <c r="G26" s="7"/>
    </row>
    <row r="27" spans="2:7" ht="12" customHeight="1">
      <c r="B27" s="13" t="s">
        <v>10</v>
      </c>
      <c r="C27" s="55"/>
      <c r="D27" s="10">
        <f t="shared" si="0"/>
        <v>0</v>
      </c>
      <c r="E27" s="14"/>
      <c r="F27" s="7"/>
      <c r="G27" s="7"/>
    </row>
    <row r="28" spans="2:7" ht="12" customHeight="1">
      <c r="B28" s="13" t="s">
        <v>11</v>
      </c>
      <c r="C28" s="56" t="s">
        <v>16</v>
      </c>
      <c r="D28" s="10">
        <f t="shared" si="0"/>
        <v>25</v>
      </c>
      <c r="E28" s="14"/>
      <c r="F28" s="7"/>
      <c r="G28" s="7"/>
    </row>
    <row r="29" spans="2:7" ht="12" customHeight="1">
      <c r="B29" s="13" t="s">
        <v>51</v>
      </c>
      <c r="C29" s="56" t="s">
        <v>16</v>
      </c>
      <c r="D29" s="10">
        <f>IF(ISBLANK(C29),0,($D$20)*0.1)</f>
        <v>60</v>
      </c>
      <c r="E29" s="14"/>
      <c r="F29" s="7"/>
      <c r="G29" s="7"/>
    </row>
    <row r="30" spans="2:7" ht="12" customHeight="1">
      <c r="B30" s="13" t="s">
        <v>49</v>
      </c>
      <c r="C30" s="55"/>
      <c r="D30" s="10">
        <f>IF(ISBLANK(C30),0,($D$20)*0.1)</f>
        <v>0</v>
      </c>
      <c r="E30" s="14"/>
      <c r="F30" s="7"/>
      <c r="G30" s="7"/>
    </row>
    <row r="31" spans="2:7" ht="12" customHeight="1">
      <c r="B31" s="13" t="s">
        <v>50</v>
      </c>
      <c r="C31" s="55"/>
      <c r="D31" s="10">
        <f>IF(ISBLANK(C31),0,($D$20)*0.1)</f>
        <v>0</v>
      </c>
      <c r="E31" s="14"/>
      <c r="F31" s="7"/>
      <c r="G31" s="7"/>
    </row>
    <row r="32" spans="2:7" ht="12" customHeight="1">
      <c r="B32" s="13" t="s">
        <v>12</v>
      </c>
      <c r="C32" s="55"/>
      <c r="D32" s="15">
        <f>IF(ISBLANK(C32),0,($D$20)*0.1)</f>
        <v>0</v>
      </c>
      <c r="E32" s="14"/>
      <c r="F32" s="7"/>
      <c r="G32" s="7"/>
    </row>
    <row r="33" spans="2:8" ht="12" customHeight="1">
      <c r="B33" s="13"/>
      <c r="C33" s="48"/>
      <c r="D33" s="12">
        <f>SUM(D22:D32)</f>
        <v>85</v>
      </c>
      <c r="E33" s="14"/>
      <c r="F33" s="7"/>
      <c r="G33" s="7"/>
      <c r="H33" s="25">
        <v>1111</v>
      </c>
    </row>
    <row r="34" spans="1:7" ht="12" customHeight="1">
      <c r="A34" s="4" t="s">
        <v>33</v>
      </c>
      <c r="B34" s="50" t="s">
        <v>43</v>
      </c>
      <c r="C34" s="57"/>
      <c r="D34" s="10"/>
      <c r="E34" s="14"/>
      <c r="F34" s="7"/>
      <c r="G34" s="7"/>
    </row>
    <row r="35" spans="2:8" ht="12" customHeight="1">
      <c r="B35" s="13" t="str">
        <f>IF(ISBLANK(C35),"Doc Stamps .70 per $100          Dade County Property:","Doc Stamps .60 per $100          Dade County Property:")</f>
        <v>Doc Stamps .70 per $100          Dade County Property:</v>
      </c>
      <c r="C35" s="57"/>
      <c r="D35" s="10">
        <f>IF(ISBLANK(C34),0,IF(D6-(INT(D6/100)*100)=0,INT(D6/100)*(IF(ISBLANK(C35),0.7,0.6)),(INT(D6/100)+1)*0.7))</f>
        <v>0</v>
      </c>
      <c r="E35" s="10"/>
      <c r="F35" s="10">
        <f>IF(D35&lt;&gt;0,0,IF(D6-(INT(D6/100)*100)=0,INT(D6/100)*(IF(ISBLANK(C35),0.7,0.6)),(INT(D6/100)+1)*0.7))</f>
        <v>700</v>
      </c>
      <c r="G35" s="10"/>
      <c r="H35" s="25">
        <v>1203</v>
      </c>
    </row>
    <row r="36" spans="2:8" ht="12" customHeight="1">
      <c r="B36" s="13" t="str">
        <f>CONCATENATE("Note .35 per $100 or fraction for ",J7)</f>
        <v>Note .35 per $100 or fraction for $80,000.00</v>
      </c>
      <c r="C36" s="51"/>
      <c r="D36" s="10">
        <f>IF(D7-(INT(D7/100)*100)=0,INT(D7/100)*0.35,(INT(D7/100)+1)*0.35)</f>
        <v>280</v>
      </c>
      <c r="E36" s="10"/>
      <c r="F36" s="7"/>
      <c r="G36" s="7"/>
      <c r="H36" s="25">
        <v>1203</v>
      </c>
    </row>
    <row r="37" spans="2:9" ht="12" customHeight="1">
      <c r="B37" s="13" t="str">
        <f>CONCATENATE("Mortgage Intangible = .002 x ",J7)</f>
        <v>Mortgage Intangible = .002 x $80,000.00</v>
      </c>
      <c r="C37" s="48"/>
      <c r="D37" s="11">
        <f>D7*0.002</f>
        <v>160</v>
      </c>
      <c r="E37" s="19"/>
      <c r="F37" s="7"/>
      <c r="G37" s="7"/>
      <c r="H37" s="25">
        <v>1202</v>
      </c>
      <c r="I37" s="34" t="s">
        <v>55</v>
      </c>
    </row>
    <row r="38" spans="2:9" ht="12" customHeight="1">
      <c r="B38" s="13"/>
      <c r="C38" s="53"/>
      <c r="D38" s="12">
        <f>SUM(D35:D37)</f>
        <v>440</v>
      </c>
      <c r="E38" s="12"/>
      <c r="F38" s="7"/>
      <c r="G38" s="7"/>
      <c r="I38" s="41">
        <f>D38</f>
        <v>440</v>
      </c>
    </row>
    <row r="39" spans="1:9" ht="12" customHeight="1">
      <c r="A39" s="4" t="s">
        <v>34</v>
      </c>
      <c r="B39" s="50" t="s">
        <v>21</v>
      </c>
      <c r="C39" s="53"/>
      <c r="D39" s="12"/>
      <c r="E39" s="12"/>
      <c r="F39" s="7"/>
      <c r="G39" s="7"/>
      <c r="I39" s="67" t="s">
        <v>63</v>
      </c>
    </row>
    <row r="40" spans="2:7" ht="12" customHeight="1">
      <c r="B40" s="13" t="s">
        <v>26</v>
      </c>
      <c r="C40" s="64">
        <f>IF(ISBLANK(C22),(IF(ISBLANK(C23),2,3)),3)</f>
        <v>2</v>
      </c>
      <c r="D40" s="10">
        <f>IF(C40&gt;0,10+((C40-1)*8.5),0)</f>
        <v>18.5</v>
      </c>
      <c r="E40" s="10"/>
      <c r="F40" s="7"/>
      <c r="G40" s="7"/>
    </row>
    <row r="41" spans="2:7" ht="12" customHeight="1">
      <c r="B41" s="13" t="s">
        <v>27</v>
      </c>
      <c r="C41" s="65">
        <f>IF(ISBLANK(D7),0,27)</f>
        <v>27</v>
      </c>
      <c r="D41" s="10">
        <f>IF(C41&gt;0,10+((C41-1)*8.5),0)</f>
        <v>231</v>
      </c>
      <c r="E41" s="10"/>
      <c r="F41" s="7"/>
      <c r="G41" s="7"/>
    </row>
    <row r="42" spans="2:9" ht="12" customHeight="1">
      <c r="B42" s="13" t="s">
        <v>28</v>
      </c>
      <c r="C42" s="58">
        <v>2</v>
      </c>
      <c r="D42" s="15"/>
      <c r="E42" s="19"/>
      <c r="F42" s="23">
        <f>C42*18.5</f>
        <v>37</v>
      </c>
      <c r="G42" s="7"/>
      <c r="I42" s="34" t="s">
        <v>58</v>
      </c>
    </row>
    <row r="43" spans="2:9" ht="12" customHeight="1">
      <c r="B43" s="13"/>
      <c r="C43" s="59"/>
      <c r="D43" s="12">
        <f>SUM(D40:D42)</f>
        <v>249.5</v>
      </c>
      <c r="E43" s="12"/>
      <c r="F43" s="24">
        <f>SUM(F40:F42)</f>
        <v>37</v>
      </c>
      <c r="G43" s="7"/>
      <c r="H43" s="25">
        <v>1201</v>
      </c>
      <c r="I43" s="41">
        <f>D43</f>
        <v>249.5</v>
      </c>
    </row>
    <row r="44" spans="1:9" ht="12" customHeight="1">
      <c r="A44" s="4" t="s">
        <v>35</v>
      </c>
      <c r="B44" s="50" t="s">
        <v>20</v>
      </c>
      <c r="C44" s="53"/>
      <c r="D44" s="12"/>
      <c r="E44" s="12"/>
      <c r="F44" s="7"/>
      <c r="G44" s="7"/>
      <c r="I44" s="67" t="s">
        <v>64</v>
      </c>
    </row>
    <row r="45" spans="1:8" ht="12" customHeight="1">
      <c r="A45" s="4"/>
      <c r="B45" s="13" t="s">
        <v>40</v>
      </c>
      <c r="C45" s="57" t="s">
        <v>16</v>
      </c>
      <c r="D45" s="19"/>
      <c r="E45" s="19"/>
      <c r="F45" s="28">
        <f>IF(ISBLANK(C45),0,350)</f>
        <v>350</v>
      </c>
      <c r="G45" s="28"/>
      <c r="H45" s="25">
        <v>1105</v>
      </c>
    </row>
    <row r="46" spans="2:9" ht="12" customHeight="1">
      <c r="B46" s="13" t="s">
        <v>60</v>
      </c>
      <c r="C46" s="55" t="s">
        <v>16</v>
      </c>
      <c r="D46" s="10">
        <f>IF(ISBLANK(C46),0,350)</f>
        <v>350</v>
      </c>
      <c r="E46" s="14"/>
      <c r="F46" s="7"/>
      <c r="G46" s="7"/>
      <c r="H46" s="42">
        <v>1301</v>
      </c>
      <c r="I46" s="43" t="s">
        <v>57</v>
      </c>
    </row>
    <row r="47" spans="2:9" ht="12" customHeight="1">
      <c r="B47" s="13" t="s">
        <v>18</v>
      </c>
      <c r="C47" s="55"/>
      <c r="D47" s="10">
        <f>IF(ISBLANK(C47),0,375)</f>
        <v>0</v>
      </c>
      <c r="E47" s="14"/>
      <c r="F47" s="7"/>
      <c r="G47" s="7"/>
      <c r="H47" s="42">
        <v>1303</v>
      </c>
      <c r="I47" s="41">
        <f>SUM(D46:D48)</f>
        <v>350</v>
      </c>
    </row>
    <row r="48" spans="2:9" ht="12" customHeight="1">
      <c r="B48" s="13" t="s">
        <v>19</v>
      </c>
      <c r="C48" s="55"/>
      <c r="D48" s="10">
        <f>IF(ISBLANK(C48),0,375)</f>
        <v>0</v>
      </c>
      <c r="E48" s="14"/>
      <c r="F48" s="7"/>
      <c r="G48" s="7"/>
      <c r="H48" s="42">
        <v>1304</v>
      </c>
      <c r="I48" s="68" t="s">
        <v>20</v>
      </c>
    </row>
    <row r="49" spans="2:9" ht="12" customHeight="1">
      <c r="B49" s="13" t="s">
        <v>42</v>
      </c>
      <c r="C49" s="60"/>
      <c r="D49" s="19"/>
      <c r="E49" s="21"/>
      <c r="F49" s="5"/>
      <c r="G49" s="32"/>
      <c r="H49" s="42">
        <v>1305</v>
      </c>
      <c r="I49" s="34" t="s">
        <v>56</v>
      </c>
    </row>
    <row r="50" spans="2:9" ht="12" customHeight="1">
      <c r="B50" s="13" t="s">
        <v>25</v>
      </c>
      <c r="C50" s="48"/>
      <c r="D50" s="49"/>
      <c r="E50" s="21"/>
      <c r="F50" s="7"/>
      <c r="G50" s="7"/>
      <c r="H50" s="42">
        <v>801</v>
      </c>
      <c r="I50" s="41">
        <f>D50</f>
        <v>0</v>
      </c>
    </row>
    <row r="51" spans="1:9" ht="12" customHeight="1">
      <c r="A51" s="8" t="s">
        <v>30</v>
      </c>
      <c r="B51" s="13"/>
      <c r="C51" s="51"/>
      <c r="D51" s="10"/>
      <c r="E51" s="13"/>
      <c r="F51" s="7"/>
      <c r="G51" s="7"/>
      <c r="H51" s="42"/>
      <c r="I51" s="67" t="s">
        <v>65</v>
      </c>
    </row>
    <row r="52" spans="1:7" ht="12" customHeight="1">
      <c r="A52" s="4" t="s">
        <v>31</v>
      </c>
      <c r="B52" s="13" t="s">
        <v>41</v>
      </c>
      <c r="C52" s="51"/>
      <c r="D52" s="10">
        <f>D10</f>
        <v>395</v>
      </c>
      <c r="E52" s="16"/>
      <c r="F52" s="7">
        <f>F10</f>
        <v>595</v>
      </c>
      <c r="G52" s="7"/>
    </row>
    <row r="53" spans="1:7" ht="12" customHeight="1">
      <c r="A53" s="4" t="s">
        <v>32</v>
      </c>
      <c r="B53" s="13" t="s">
        <v>22</v>
      </c>
      <c r="C53" s="51"/>
      <c r="D53" s="10">
        <f>SUM(D20:D32)</f>
        <v>685</v>
      </c>
      <c r="E53" s="16"/>
      <c r="F53" s="7"/>
      <c r="G53" s="7"/>
    </row>
    <row r="54" spans="1:7" ht="12" customHeight="1">
      <c r="A54" s="4" t="s">
        <v>33</v>
      </c>
      <c r="B54" s="13" t="s">
        <v>23</v>
      </c>
      <c r="C54" s="51"/>
      <c r="D54" s="19">
        <f>D38</f>
        <v>440</v>
      </c>
      <c r="E54" s="17"/>
      <c r="F54" s="7">
        <f>F35</f>
        <v>700</v>
      </c>
      <c r="G54" s="7"/>
    </row>
    <row r="55" spans="1:7" ht="12" customHeight="1">
      <c r="A55" s="4" t="s">
        <v>34</v>
      </c>
      <c r="B55" s="13" t="s">
        <v>21</v>
      </c>
      <c r="C55" s="51"/>
      <c r="D55" s="19">
        <f>SUM(D40:D42)</f>
        <v>249.5</v>
      </c>
      <c r="E55" s="17"/>
      <c r="F55" s="7">
        <f>F43</f>
        <v>37</v>
      </c>
      <c r="G55" s="7"/>
    </row>
    <row r="56" spans="1:9" ht="12" customHeight="1">
      <c r="A56" s="4" t="s">
        <v>35</v>
      </c>
      <c r="B56" s="13" t="s">
        <v>20</v>
      </c>
      <c r="C56" s="51"/>
      <c r="D56" s="11">
        <f>SUM(D45:D50)</f>
        <v>350</v>
      </c>
      <c r="E56" s="21"/>
      <c r="F56" s="23">
        <f>SUM(F45:F50)</f>
        <v>350</v>
      </c>
      <c r="G56" s="28"/>
      <c r="I56" s="36"/>
    </row>
    <row r="57" spans="2:9" ht="12" customHeight="1">
      <c r="B57" s="50" t="s">
        <v>17</v>
      </c>
      <c r="C57" s="51"/>
      <c r="D57" s="12">
        <f>SUM(D52:D56)</f>
        <v>2119.5</v>
      </c>
      <c r="E57" s="18"/>
      <c r="F57" s="24">
        <f>SUM(F52:F56)</f>
        <v>1682</v>
      </c>
      <c r="G57" s="24"/>
      <c r="I57" s="37">
        <f>SUM(I11,I20,I38,I43,D56)</f>
        <v>2119.5</v>
      </c>
    </row>
    <row r="58" spans="2:4" ht="12.75">
      <c r="B58" s="29"/>
      <c r="C58" s="61"/>
      <c r="D58" s="29"/>
    </row>
    <row r="59" spans="2:9" ht="12.75">
      <c r="B59" s="13" t="s">
        <v>47</v>
      </c>
      <c r="C59" s="61"/>
      <c r="D59" s="29"/>
      <c r="F59" s="73" t="s">
        <v>52</v>
      </c>
      <c r="G59" s="74"/>
      <c r="H59" s="74"/>
      <c r="I59" s="74"/>
    </row>
    <row r="60" spans="2:9" ht="12.75">
      <c r="B60" s="13" t="s">
        <v>46</v>
      </c>
      <c r="C60" s="61"/>
      <c r="D60" s="29"/>
      <c r="F60" s="74"/>
      <c r="G60" s="74"/>
      <c r="H60" s="74"/>
      <c r="I60" s="74"/>
    </row>
  </sheetData>
  <sheetProtection password="CF35" sheet="1" objects="1" scenarios="1"/>
  <mergeCells count="2">
    <mergeCell ref="F59:I60"/>
    <mergeCell ref="H1:I1"/>
  </mergeCells>
  <printOptions/>
  <pageMargins left="0.24" right="0.24" top="0.17" bottom="0.17" header="0.17" footer="0.17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Jelincic</dc:creator>
  <cp:keywords/>
  <dc:description/>
  <cp:lastModifiedBy>Jerry Jelincic</cp:lastModifiedBy>
  <cp:lastPrinted>2013-11-22T15:16:01Z</cp:lastPrinted>
  <dcterms:created xsi:type="dcterms:W3CDTF">2007-05-23T13:01:13Z</dcterms:created>
  <dcterms:modified xsi:type="dcterms:W3CDTF">2015-11-23T17:39:15Z</dcterms:modified>
  <cp:category/>
  <cp:version/>
  <cp:contentType/>
  <cp:contentStatus/>
</cp:coreProperties>
</file>